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25" windowHeight="4665" activeTab="1"/>
  </bookViews>
  <sheets>
    <sheet name="軌跡" sheetId="1" r:id="rId1"/>
    <sheet name="運動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<sst xmlns="http://schemas.openxmlformats.org/spreadsheetml/2006/main" count="60" uniqueCount="35">
  <si>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空気抵抗係数</t>
  </si>
  <si>
    <t>終端速度</t>
  </si>
  <si>
    <t>ボールの直径</t>
  </si>
  <si>
    <t>ボールの質量</t>
  </si>
  <si>
    <t>緩和時間</t>
  </si>
  <si>
    <t>度</t>
  </si>
  <si>
    <t>重力変更比率</t>
  </si>
  <si>
    <t>m/sec2</t>
  </si>
  <si>
    <t>m</t>
  </si>
  <si>
    <t>kg</t>
  </si>
  <si>
    <t>m/sec</t>
  </si>
  <si>
    <t>sec</t>
  </si>
  <si>
    <t>空気抵抗のある放物運動</t>
  </si>
  <si>
    <t>初速</t>
  </si>
  <si>
    <t>打上角度</t>
  </si>
  <si>
    <t>時刻</t>
  </si>
  <si>
    <t>位置ｘ</t>
  </si>
  <si>
    <t>位置ｙ</t>
  </si>
  <si>
    <t>速度ｘ</t>
  </si>
  <si>
    <t>速度ｙ</t>
  </si>
  <si>
    <t>加速度ｘ</t>
  </si>
  <si>
    <t>加速度ｙ</t>
  </si>
  <si>
    <t>重力加速度</t>
  </si>
  <si>
    <t>km/h</t>
  </si>
  <si>
    <t>radian</t>
  </si>
  <si>
    <t>Vx</t>
  </si>
  <si>
    <t>m/sec</t>
  </si>
  <si>
    <t>Vy</t>
  </si>
  <si>
    <t>x</t>
  </si>
  <si>
    <t>実行は、Ctrl＋</t>
  </si>
  <si>
    <t xml:space="preserve"> </t>
  </si>
  <si>
    <t>d</t>
  </si>
  <si>
    <t>抵抗あり</t>
  </si>
  <si>
    <t>真空中</t>
  </si>
  <si>
    <t>重力下の運動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</si>
</sst>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000E+00"/>
    <numFmt numFmtId="181" formatCode="0.00000"/>
    <numFmt numFmtId="182" formatCode="0.0E+00;\ࠄ"/>
    <numFmt numFmtId="183" formatCode="0.0E+00;\޹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0.0000000E+00"/>
    <numFmt numFmtId="191" formatCode="0.0E+00"/>
    <numFmt numFmtId="192" formatCode="0.000E+00"/>
    <numFmt numFmtId="193" formatCode="0.00_ "/>
    <numFmt numFmtId="194" formatCode="#,##0.00_ ;[Red]\-#,##0.00\ "/>
    <numFmt numFmtId="195" formatCode="#,##0.00000000000000_ ;[Red]\-#,##0.00000000000000\ "/>
    <numFmt numFmtId="196" formatCode="#,##0_ ;[Red]\-#,##0\ "/>
    <numFmt numFmtId="197" formatCode="0.0000_ "/>
    <numFmt numFmtId="198" formatCode="0.00_);[Red]\(0.00\)"/>
    <numFmt numFmtId="199" formatCode="0.0000000"/>
    <numFmt numFmtId="200" formatCode="#,##0.0000_ ;[Red]\-#,##0.0000\ "/>
    <numFmt numFmtId="201" formatCode="#,##0.0000000000000_ ;[Red]\-#,##0.0000000000000\ "/>
    <numFmt numFmtId="202" formatCode="0.000_ "/>
    <numFmt numFmtId="203" formatCode="0.0_ 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8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0" fontId="8" fillId="0" borderId="0" xfId="17" applyNumberFormat="1" applyFont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/>
    </xf>
    <xf numFmtId="4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40" fontId="8" fillId="2" borderId="0" xfId="17" applyNumberFormat="1" applyFont="1" applyFill="1" applyAlignment="1">
      <alignment/>
    </xf>
    <xf numFmtId="176" fontId="8" fillId="2" borderId="0" xfId="0" applyNumberFormat="1" applyFont="1" applyFill="1" applyAlignment="1">
      <alignment/>
    </xf>
    <xf numFmtId="0" fontId="8" fillId="0" borderId="2" xfId="0" applyFont="1" applyBorder="1" applyAlignment="1">
      <alignment horizontal="center"/>
    </xf>
    <xf numFmtId="203" fontId="8" fillId="0" borderId="2" xfId="0" applyNumberFormat="1" applyFont="1" applyBorder="1" applyAlignment="1">
      <alignment/>
    </xf>
    <xf numFmtId="184" fontId="8" fillId="0" borderId="2" xfId="17" applyNumberFormat="1" applyFont="1" applyBorder="1" applyAlignment="1">
      <alignment/>
    </xf>
    <xf numFmtId="0" fontId="8" fillId="0" borderId="2" xfId="0" applyFont="1" applyBorder="1" applyAlignment="1">
      <alignment/>
    </xf>
    <xf numFmtId="0" fontId="11" fillId="4" borderId="0" xfId="0" applyFont="1" applyFill="1" applyAlignment="1">
      <alignment/>
    </xf>
    <xf numFmtId="0" fontId="8" fillId="4" borderId="0" xfId="0" applyFont="1" applyFill="1" applyAlignment="1">
      <alignment/>
    </xf>
    <xf numFmtId="40" fontId="8" fillId="0" borderId="2" xfId="17" applyNumberFormat="1" applyFont="1" applyBorder="1" applyAlignment="1">
      <alignment/>
    </xf>
    <xf numFmtId="0" fontId="8" fillId="3" borderId="1" xfId="0" applyNumberFormat="1" applyFont="1" applyFill="1" applyBorder="1" applyAlignment="1">
      <alignment/>
    </xf>
    <xf numFmtId="40" fontId="8" fillId="0" borderId="0" xfId="17" applyNumberFormat="1" applyFont="1" applyBorder="1" applyAlignment="1">
      <alignment horizontal="center"/>
    </xf>
    <xf numFmtId="40" fontId="8" fillId="0" borderId="0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'軌跡'!$C$16:$C$37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'軌跡'!$D$16:$D$37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438606"/>
        <c:axId val="35937223"/>
      </c:scatterChart>
      <c:valAx>
        <c:axId val="3438606"/>
        <c:scaling>
          <c:orientation val="minMax"/>
          <c:max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35937223"/>
        <c:crosses val="autoZero"/>
        <c:crossBetween val="midCat"/>
        <c:dispUnits/>
      </c:valAx>
      <c:valAx>
        <c:axId val="35937223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8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'軌跡'!$E$15</c:f>
              <c:strCache>
                <c:ptCount val="1"/>
                <c:pt idx="0">
                  <c:v>速度ｘ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'軌跡'!$B$16:$B$56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'軌跡'!$E$16:$E$56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'軌跡'!$F$15</c:f>
              <c:strCache>
                <c:ptCount val="1"/>
                <c:pt idx="0">
                  <c:v>速度ｙ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'軌跡'!$B$16:$B$56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'軌跡'!$F$16:$F$56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'軌跡'!$G$15</c:f>
              <c:strCache>
                <c:ptCount val="1"/>
                <c:pt idx="0">
                  <c:v>加速度ｘ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'軌跡'!$B$16:$B$56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'軌跡'!$G$16:$G$56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'軌跡'!$H$15</c:f>
              <c:strCache>
                <c:ptCount val="1"/>
                <c:pt idx="0">
                  <c:v>加速度ｙ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'軌跡'!$B$16:$B$56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'軌跡'!$H$16:$H$56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63749284"/>
        <c:axId val="36624437"/>
      </c:scatterChart>
      <c:valAx>
        <c:axId val="63749284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6624437"/>
        <c:crosses val="autoZero"/>
        <c:crossBetween val="midCat"/>
        <c:dispUnits/>
      </c:valAx>
      <c:valAx>
        <c:axId val="36624437"/>
        <c:scaling>
          <c:orientation val="minMax"/>
          <c:max val="60"/>
          <c:min val="-1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49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重力下の運動</a:t>
            </a:r>
          </a:p>
        </c:rich>
      </c:tx>
      <c:layout>
        <c:manualLayout>
          <c:xMode val="factor"/>
          <c:yMode val="factor"/>
          <c:x val="-0.236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425"/>
          <c:w val="0.8855"/>
          <c:h val="0.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'運動'!$C$19</c:f>
              <c:strCache>
                <c:ptCount val="1"/>
                <c:pt idx="0">
                  <c:v>抵抗あり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'運動'!$B$20:$B$21</c:f>
              <c:numCache>
                <c:ptCount val="2"/>
                <c:pt idx="0">
                  <c:v>286.72171228445075</c:v>
                </c:pt>
                <c:pt idx="1">
                  <c:v>392.8371006591931</c:v>
                </c:pt>
              </c:numCache>
            </c:numRef>
          </c:xVal>
          <c:yVal>
            <c:numRef>
              <c:f>'運動'!$C$20:$C$21</c:f>
              <c:numCache>
                <c:ptCount val="2"/>
                <c:pt idx="0">
                  <c:v>-110.3630351824147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'運動'!$D$19</c:f>
              <c:strCache>
                <c:ptCount val="1"/>
                <c:pt idx="0">
                  <c:v>真空中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'運動'!$B$20:$B$21</c:f>
              <c:numCache>
                <c:ptCount val="2"/>
                <c:pt idx="0">
                  <c:v>286.72171228445075</c:v>
                </c:pt>
                <c:pt idx="1">
                  <c:v>392.8371006591931</c:v>
                </c:pt>
              </c:numCache>
            </c:numRef>
          </c:xVal>
          <c:yVal>
            <c:numRef>
              <c:f>'運動'!$D$20:$D$21</c:f>
              <c:numCache>
                <c:ptCount val="2"/>
                <c:pt idx="1">
                  <c:v>-97.16289934080703</c:v>
                </c:pt>
              </c:numCache>
            </c:numRef>
          </c:yVal>
          <c:smooth val="0"/>
        </c:ser>
        <c:axId val="44058186"/>
        <c:axId val="20115955"/>
      </c:scatterChart>
      <c:valAx>
        <c:axId val="4405818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飛距離[m]</a:t>
                </a:r>
              </a:p>
            </c:rich>
          </c:tx>
          <c:layout>
            <c:manualLayout>
              <c:xMode val="factor"/>
              <c:yMode val="factor"/>
              <c:x val="0.133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115955"/>
        <c:crossesAt val="0"/>
        <c:crossBetween val="midCat"/>
        <c:dispUnits/>
        <c:majorUnit val="100"/>
        <c:minorUnit val="20"/>
      </c:valAx>
      <c:valAx>
        <c:axId val="20115955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位置[m]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058186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0305"/>
          <c:w val="0.3645"/>
          <c:h val="0.0712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76200</xdr:rowOff>
    </xdr:from>
    <xdr:to>
      <xdr:col>12</xdr:col>
      <xdr:colOff>752475</xdr:colOff>
      <xdr:row>13</xdr:row>
      <xdr:rowOff>171450</xdr:rowOff>
    </xdr:to>
    <xdr:graphicFrame>
      <xdr:nvGraphicFramePr>
        <xdr:cNvPr id="1" name="Chart 13"/>
        <xdr:cNvGraphicFramePr/>
      </xdr:nvGraphicFramePr>
      <xdr:xfrm>
        <a:off x="6467475" y="66675"/>
        <a:ext cx="50482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14</xdr:row>
      <xdr:rowOff>28575</xdr:rowOff>
    </xdr:from>
    <xdr:to>
      <xdr:col>12</xdr:col>
      <xdr:colOff>733425</xdr:colOff>
      <xdr:row>29</xdr:row>
      <xdr:rowOff>9525</xdr:rowOff>
    </xdr:to>
    <xdr:graphicFrame>
      <xdr:nvGraphicFramePr>
        <xdr:cNvPr id="2" name="Chart 19"/>
        <xdr:cNvGraphicFramePr/>
      </xdr:nvGraphicFramePr>
      <xdr:xfrm>
        <a:off x="6496050" y="2600325"/>
        <a:ext cx="50006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1</xdr:row>
      <xdr:rowOff>133350</xdr:rowOff>
    </xdr:from>
    <xdr:to>
      <xdr:col>11</xdr:col>
      <xdr:colOff>76200</xdr:colOff>
      <xdr:row>22</xdr:row>
      <xdr:rowOff>209550</xdr:rowOff>
    </xdr:to>
    <xdr:graphicFrame>
      <xdr:nvGraphicFramePr>
        <xdr:cNvPr id="1" name="Chart 6"/>
        <xdr:cNvGraphicFramePr/>
      </xdr:nvGraphicFramePr>
      <xdr:xfrm>
        <a:off x="5219700" y="304800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64"/>
  <sheetViews>
    <sheetView workbookViewId="0" topLeftCell="A1">
      <selection activeCell="H17" sqref="H17"/>
    </sheetView>
  </sheetViews>
  <sheetFormatPr defaultColWidth="8.796875" defaultRowHeight="15"/>
  <cols>
    <col min="1" max="1" width="3.09765625" style="2" customWidth="1"/>
    <col min="2" max="2" width="12.19921875" style="2" customWidth="1"/>
    <col min="3" max="3" width="8.8984375" style="2" customWidth="1"/>
    <col min="4" max="4" width="8.69921875" style="3" customWidth="1"/>
    <col min="5" max="5" width="8.59765625" style="2" customWidth="1"/>
    <col min="6" max="6" width="7.69921875" style="2" customWidth="1"/>
    <col min="7" max="7" width="7.59765625" style="2" customWidth="1"/>
    <col min="8" max="8" width="9" style="2" customWidth="1"/>
    <col min="9" max="9" width="11.5" style="2" bestFit="1" customWidth="1"/>
    <col min="10" max="10" width="13.69921875" style="2" customWidth="1"/>
    <col min="11" max="16384" width="11" style="2" customWidth="1"/>
  </cols>
  <sheetData>
    <row r="2" ht="18.75">
      <c r="B2" s="1" t="s">
        <v>12</v>
      </c>
    </row>
    <row r="4" spans="2:4" ht="14.25" thickBot="1">
      <c r="B4" s="4" t="s">
        <v>22</v>
      </c>
      <c r="C4" s="5">
        <f>9.8*C14</f>
        <v>9.8</v>
      </c>
      <c r="D4" s="2" t="s">
        <v>7</v>
      </c>
    </row>
    <row r="5" spans="2:6" ht="14.25" thickBot="1">
      <c r="B5" s="4" t="s">
        <v>13</v>
      </c>
      <c r="C5" s="6">
        <v>170</v>
      </c>
      <c r="D5" s="2" t="s">
        <v>23</v>
      </c>
      <c r="E5" s="7">
        <f>C5*1000/3600</f>
        <v>47.22222222222222</v>
      </c>
      <c r="F5" s="2" t="s">
        <v>10</v>
      </c>
    </row>
    <row r="6" spans="2:6" ht="14.25" thickBot="1">
      <c r="B6" s="4" t="s">
        <v>14</v>
      </c>
      <c r="C6" s="6">
        <v>45</v>
      </c>
      <c r="D6" s="2" t="s">
        <v>5</v>
      </c>
      <c r="E6" s="8">
        <f>RADIANS(C6)</f>
        <v>0.7853981633974483</v>
      </c>
      <c r="F6" s="2" t="s">
        <v>24</v>
      </c>
    </row>
    <row r="7" spans="2:4" ht="13.5">
      <c r="B7" s="4" t="s">
        <v>25</v>
      </c>
      <c r="C7" s="9">
        <f>$E$5*COS(E6)</f>
        <v>33.39115355603141</v>
      </c>
      <c r="D7" s="2" t="s">
        <v>26</v>
      </c>
    </row>
    <row r="8" spans="2:4" ht="14.25" thickBot="1">
      <c r="B8" s="4" t="s">
        <v>27</v>
      </c>
      <c r="C8" s="10">
        <f>$E$5*SIN(E6)</f>
        <v>33.391153556031405</v>
      </c>
      <c r="D8" s="2" t="s">
        <v>26</v>
      </c>
    </row>
    <row r="9" spans="2:4" ht="14.25" thickBot="1">
      <c r="B9" s="4" t="s">
        <v>0</v>
      </c>
      <c r="C9" s="6">
        <v>0.01</v>
      </c>
      <c r="D9" s="2"/>
    </row>
    <row r="10" spans="2:4" ht="14.25" thickBot="1">
      <c r="B10" s="4" t="s">
        <v>2</v>
      </c>
      <c r="C10" s="6">
        <v>0.072</v>
      </c>
      <c r="D10" s="2" t="s">
        <v>8</v>
      </c>
    </row>
    <row r="11" spans="2:4" ht="14.25" thickBot="1">
      <c r="B11" s="4" t="s">
        <v>3</v>
      </c>
      <c r="C11" s="6">
        <v>0.15</v>
      </c>
      <c r="D11" s="2" t="s">
        <v>9</v>
      </c>
    </row>
    <row r="12" spans="2:6" ht="13.5">
      <c r="B12" s="4" t="s">
        <v>1</v>
      </c>
      <c r="C12" s="11">
        <f>C4*C13</f>
        <v>147</v>
      </c>
      <c r="D12" s="2" t="s">
        <v>10</v>
      </c>
      <c r="E12" s="3"/>
      <c r="F12" s="3"/>
    </row>
    <row r="13" spans="2:4" ht="14.25" thickBot="1">
      <c r="B13" s="4" t="s">
        <v>4</v>
      </c>
      <c r="C13" s="11">
        <f>C11/C9</f>
        <v>15</v>
      </c>
      <c r="D13" s="2" t="s">
        <v>11</v>
      </c>
    </row>
    <row r="14" spans="2:4" ht="14.25" thickBot="1">
      <c r="B14" s="4" t="s">
        <v>6</v>
      </c>
      <c r="C14" s="6">
        <v>1</v>
      </c>
      <c r="D14" s="2"/>
    </row>
    <row r="15" spans="2:8" ht="13.5">
      <c r="B15" s="12" t="s">
        <v>15</v>
      </c>
      <c r="C15" s="12" t="s">
        <v>16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</row>
    <row r="16" spans="2:8" ht="13.5">
      <c r="B16" s="13">
        <v>0</v>
      </c>
      <c r="C16" s="14">
        <f>$C$7*$C$13*(1-EXP(-B16/$C$13))</f>
        <v>0</v>
      </c>
      <c r="D16" s="14">
        <f>-$C$4*$C$13*B16+$C$13*($C$13*$C$4+$C$8)*(1-EXP(-B16/$C$13))</f>
        <v>0</v>
      </c>
      <c r="E16" s="14">
        <f>$C$7*EXP(-B16/$C$13)</f>
        <v>33.39115355603141</v>
      </c>
      <c r="F16" s="14">
        <f>-$C$4*$C$13+($C$8+$C$4*$C$13)*EXP(-B16/$C$13)</f>
        <v>33.39115355603141</v>
      </c>
      <c r="G16" s="14">
        <f>-$C$7/$C$13*EXP(-B16/$C$13)</f>
        <v>-2.2260769037354273</v>
      </c>
      <c r="H16" s="14">
        <f>-($C$4*$C$13+$C$8)/$C$13*EXP(-B16/$C$13)</f>
        <v>-12.026076903735428</v>
      </c>
    </row>
    <row r="17" spans="2:8" ht="13.5">
      <c r="B17" s="13">
        <v>0.5</v>
      </c>
      <c r="C17" s="14">
        <f aca="true" t="shared" si="0" ref="C17:C56">$C$7*$C$13*(1-EXP(-B17/$C$13))</f>
        <v>16.420383344562676</v>
      </c>
      <c r="D17" s="14">
        <f aca="true" t="shared" si="1" ref="D17:D52">-$C$4*$C$13*B17+$C$13*($C$13*$C$4+$C$8)*(1-EXP(-B17/$C$13))</f>
        <v>15.208881781739663</v>
      </c>
      <c r="E17" s="14">
        <f aca="true" t="shared" si="2" ref="E17:E52">$C$7*EXP(-B17/$C$13)</f>
        <v>32.29646133306057</v>
      </c>
      <c r="F17" s="14">
        <f aca="true" t="shared" si="3" ref="F17:F52">-$C$4*$C$13+($C$8+$C$4*$C$13)*EXP(-B17/$C$13)</f>
        <v>27.477228103915422</v>
      </c>
      <c r="G17" s="14">
        <f>-$C$7/$C$13*EXP(-B17/$C$13)</f>
        <v>-2.1530974222040378</v>
      </c>
      <c r="H17" s="14">
        <f>-($C$4*$C$13+$C$8)/$C$13*EXP(-B17/$C$13)</f>
        <v>-11.631815206927696</v>
      </c>
    </row>
    <row r="18" spans="2:8" ht="13.5">
      <c r="B18" s="13">
        <v>1</v>
      </c>
      <c r="C18" s="14">
        <f t="shared" si="0"/>
        <v>32.30244249151025</v>
      </c>
      <c r="D18" s="14">
        <f t="shared" si="1"/>
        <v>27.50954049679305</v>
      </c>
      <c r="E18" s="14">
        <f t="shared" si="2"/>
        <v>31.237657389930728</v>
      </c>
      <c r="F18" s="14">
        <f t="shared" si="3"/>
        <v>21.75718418957854</v>
      </c>
      <c r="G18" s="14">
        <f aca="true" t="shared" si="4" ref="G18:G52">-$C$7/$C$13*EXP(-B18/$C$13)</f>
        <v>-2.0825104926620486</v>
      </c>
      <c r="H18" s="14">
        <f aca="true" t="shared" si="5" ref="H18:H52">-($C$4*$C$13+$C$8)/$C$13*EXP(-B18/$C$13)</f>
        <v>-11.250478945971903</v>
      </c>
    </row>
    <row r="19" spans="2:8" ht="13.5">
      <c r="B19" s="13">
        <v>1.5</v>
      </c>
      <c r="C19" s="14">
        <f t="shared" si="0"/>
        <v>47.663825807245516</v>
      </c>
      <c r="D19" s="14">
        <f t="shared" si="1"/>
        <v>36.99731903795475</v>
      </c>
      <c r="E19" s="14">
        <f t="shared" si="2"/>
        <v>30.21356516888171</v>
      </c>
      <c r="F19" s="14">
        <f t="shared" si="3"/>
        <v>16.22466562016777</v>
      </c>
      <c r="G19" s="14">
        <f t="shared" si="4"/>
        <v>-2.0142376779254474</v>
      </c>
      <c r="H19" s="14">
        <f t="shared" si="5"/>
        <v>-10.881644374677851</v>
      </c>
    </row>
    <row r="20" spans="2:8" ht="13.5">
      <c r="B20" s="13">
        <v>2</v>
      </c>
      <c r="C20" s="14">
        <f t="shared" si="0"/>
        <v>62.52160307590024</v>
      </c>
      <c r="D20" s="14">
        <f t="shared" si="1"/>
        <v>43.76443458620105</v>
      </c>
      <c r="E20" s="14">
        <f t="shared" si="2"/>
        <v>29.22304668430473</v>
      </c>
      <c r="F20" s="14">
        <f t="shared" si="3"/>
        <v>10.873524583618007</v>
      </c>
      <c r="G20" s="14">
        <f t="shared" si="4"/>
        <v>-1.9482031122869818</v>
      </c>
      <c r="H20" s="14">
        <f t="shared" si="5"/>
        <v>-10.524901638907867</v>
      </c>
    </row>
    <row r="21" spans="2:8" ht="13.5">
      <c r="B21" s="13">
        <v>2.5</v>
      </c>
      <c r="C21" s="14">
        <f t="shared" si="0"/>
        <v>76.89228446751868</v>
      </c>
      <c r="D21" s="14">
        <f t="shared" si="1"/>
        <v>47.9000810837145</v>
      </c>
      <c r="E21" s="14">
        <f t="shared" si="2"/>
        <v>28.265001258196833</v>
      </c>
      <c r="F21" s="14">
        <f t="shared" si="3"/>
        <v>5.69781481711712</v>
      </c>
      <c r="G21" s="14">
        <f t="shared" si="4"/>
        <v>-1.884333417213122</v>
      </c>
      <c r="H21" s="14">
        <f t="shared" si="5"/>
        <v>-10.179854321141141</v>
      </c>
    </row>
    <row r="22" spans="2:8" ht="13.5">
      <c r="B22" s="13">
        <v>3</v>
      </c>
      <c r="C22" s="14">
        <f t="shared" si="0"/>
        <v>90.79183888438925</v>
      </c>
      <c r="D22" s="14">
        <f t="shared" si="1"/>
        <v>49.49052834743935</v>
      </c>
      <c r="E22" s="14">
        <f t="shared" si="2"/>
        <v>27.33836429707213</v>
      </c>
      <c r="F22" s="14">
        <f t="shared" si="3"/>
        <v>0.6917849995354572</v>
      </c>
      <c r="G22" s="14">
        <f t="shared" si="4"/>
        <v>-1.8225576198048083</v>
      </c>
      <c r="H22" s="14">
        <f t="shared" si="5"/>
        <v>-9.84611899996903</v>
      </c>
    </row>
    <row r="23" spans="2:8" ht="13.5">
      <c r="B23" s="13">
        <v>3.5</v>
      </c>
      <c r="C23" s="14">
        <f t="shared" si="0"/>
        <v>104.23571170591218</v>
      </c>
      <c r="D23" s="14">
        <f t="shared" si="1"/>
        <v>48.61921793330862</v>
      </c>
      <c r="E23" s="14">
        <f t="shared" si="2"/>
        <v>26.4421061089706</v>
      </c>
      <c r="F23" s="14">
        <f t="shared" si="3"/>
        <v>-4.150127639522509</v>
      </c>
      <c r="G23" s="14">
        <f t="shared" si="4"/>
        <v>-1.7628070739313733</v>
      </c>
      <c r="H23" s="14">
        <f t="shared" si="5"/>
        <v>-9.523324824031834</v>
      </c>
    </row>
    <row r="24" spans="2:8" ht="13.5">
      <c r="B24" s="13">
        <v>4</v>
      </c>
      <c r="C24" s="14">
        <f t="shared" si="0"/>
        <v>117.23884195172162</v>
      </c>
      <c r="D24" s="14">
        <f t="shared" si="1"/>
        <v>45.366855857671226</v>
      </c>
      <c r="E24" s="14">
        <f t="shared" si="2"/>
        <v>25.57523075924997</v>
      </c>
      <c r="F24" s="14">
        <f t="shared" si="3"/>
        <v>-8.833303501146673</v>
      </c>
      <c r="G24" s="14">
        <f t="shared" si="4"/>
        <v>-1.705015383949998</v>
      </c>
      <c r="H24" s="14">
        <f t="shared" si="5"/>
        <v>-9.211113099923555</v>
      </c>
    </row>
    <row r="25" spans="2:8" ht="13.5">
      <c r="B25" s="13">
        <v>4.5</v>
      </c>
      <c r="C25" s="14">
        <f t="shared" si="0"/>
        <v>129.81567888213306</v>
      </c>
      <c r="D25" s="14">
        <f t="shared" si="1"/>
        <v>39.81150227894511</v>
      </c>
      <c r="E25" s="14">
        <f t="shared" si="2"/>
        <v>24.736774963889207</v>
      </c>
      <c r="F25" s="14">
        <f t="shared" si="3"/>
        <v>-13.36294659589828</v>
      </c>
      <c r="G25" s="14">
        <f t="shared" si="4"/>
        <v>-1.649118330925947</v>
      </c>
      <c r="H25" s="14">
        <f t="shared" si="5"/>
        <v>-8.909136893606782</v>
      </c>
    </row>
    <row r="26" spans="2:8" ht="13.5">
      <c r="B26" s="13">
        <v>5</v>
      </c>
      <c r="C26" s="14">
        <f t="shared" si="0"/>
        <v>141.98019805436368</v>
      </c>
      <c r="D26" s="14">
        <f t="shared" si="1"/>
        <v>32.0286582391584</v>
      </c>
      <c r="E26" s="14">
        <f t="shared" si="2"/>
        <v>23.925807019073833</v>
      </c>
      <c r="F26" s="14">
        <f t="shared" si="3"/>
        <v>-17.74409032657914</v>
      </c>
      <c r="G26" s="14">
        <f t="shared" si="4"/>
        <v>-1.5950538012715887</v>
      </c>
      <c r="H26" s="14">
        <f t="shared" si="5"/>
        <v>-8.617060644894723</v>
      </c>
    </row>
    <row r="27" spans="2:8" ht="13.5">
      <c r="B27" s="13">
        <v>5.5</v>
      </c>
      <c r="C27" s="14">
        <f t="shared" si="0"/>
        <v>153.74591685236723</v>
      </c>
      <c r="D27" s="14">
        <f t="shared" si="1"/>
        <v>22.09134956176365</v>
      </c>
      <c r="E27" s="14">
        <f t="shared" si="2"/>
        <v>23.141425765873596</v>
      </c>
      <c r="F27" s="14">
        <f t="shared" si="3"/>
        <v>-21.981603081419507</v>
      </c>
      <c r="G27" s="14">
        <f t="shared" si="4"/>
        <v>-1.5427617177249062</v>
      </c>
      <c r="H27" s="14">
        <f t="shared" si="5"/>
        <v>-8.334559794572034</v>
      </c>
    </row>
    <row r="28" spans="2:8" ht="13.5">
      <c r="B28" s="13">
        <v>6</v>
      </c>
      <c r="C28" s="14">
        <f t="shared" si="0"/>
        <v>165.12590950754</v>
      </c>
      <c r="D28" s="14">
        <f t="shared" si="1"/>
        <v>10.070207998955311</v>
      </c>
      <c r="E28" s="14">
        <f t="shared" si="2"/>
        <v>22.38275958886208</v>
      </c>
      <c r="F28" s="14">
        <f t="shared" si="3"/>
        <v>-26.080193643898937</v>
      </c>
      <c r="G28" s="14">
        <f t="shared" si="4"/>
        <v>-1.492183972590805</v>
      </c>
      <c r="H28" s="14">
        <f t="shared" si="5"/>
        <v>-8.06132042374007</v>
      </c>
    </row>
    <row r="29" spans="2:8" ht="13.5">
      <c r="B29" s="13">
        <v>6.5</v>
      </c>
      <c r="C29" s="14">
        <f t="shared" si="0"/>
        <v>176.1328216269901</v>
      </c>
      <c r="D29" s="14">
        <f t="shared" si="1"/>
        <v>-3.9664502813388935</v>
      </c>
      <c r="E29" s="14">
        <f t="shared" si="2"/>
        <v>21.648965447565406</v>
      </c>
      <c r="F29" s="14">
        <f t="shared" si="3"/>
        <v>-30.04441642521266</v>
      </c>
      <c r="G29" s="14">
        <f t="shared" si="4"/>
        <v>-1.443264363171027</v>
      </c>
      <c r="H29" s="14">
        <f t="shared" si="5"/>
        <v>-7.797038904985822</v>
      </c>
    </row>
    <row r="30" spans="2:8" ht="13.5">
      <c r="B30" s="13">
        <v>7</v>
      </c>
      <c r="C30" s="14">
        <f t="shared" si="0"/>
        <v>186.77888424551278</v>
      </c>
      <c r="D30" s="14">
        <f t="shared" si="1"/>
        <v>-19.952548781575842</v>
      </c>
      <c r="E30" s="14">
        <f t="shared" si="2"/>
        <v>20.93922793966389</v>
      </c>
      <c r="F30" s="14">
        <f t="shared" si="3"/>
        <v>-33.878676525196866</v>
      </c>
      <c r="G30" s="14">
        <f t="shared" si="4"/>
        <v>-1.395948529310926</v>
      </c>
      <c r="H30" s="14">
        <f t="shared" si="5"/>
        <v>-7.541421564986876</v>
      </c>
    </row>
    <row r="31" spans="2:8" ht="13.5">
      <c r="B31" s="13">
        <v>7.5</v>
      </c>
      <c r="C31" s="14">
        <f t="shared" si="0"/>
        <v>197.0759274168875</v>
      </c>
      <c r="D31" s="14">
        <f t="shared" si="1"/>
        <v>-37.82417724946913</v>
      </c>
      <c r="E31" s="14">
        <f t="shared" si="2"/>
        <v>20.252758394905577</v>
      </c>
      <c r="F31" s="14">
        <f t="shared" si="3"/>
        <v>-37.58723462733731</v>
      </c>
      <c r="G31" s="14">
        <f t="shared" si="4"/>
        <v>-1.3501838929937051</v>
      </c>
      <c r="H31" s="14">
        <f t="shared" si="5"/>
        <v>-7.294184358177513</v>
      </c>
    </row>
    <row r="32" spans="2:8" ht="13.5">
      <c r="B32" s="13">
        <v>8</v>
      </c>
      <c r="C32" s="14">
        <f t="shared" si="0"/>
        <v>207.03539335959942</v>
      </c>
      <c r="D32" s="14">
        <f t="shared" si="1"/>
        <v>-57.51952066002082</v>
      </c>
      <c r="E32" s="14">
        <f t="shared" si="2"/>
        <v>19.588793998724782</v>
      </c>
      <c r="F32" s="14">
        <f t="shared" si="3"/>
        <v>-41.17421173330054</v>
      </c>
      <c r="G32" s="14">
        <f t="shared" si="4"/>
        <v>-1.3059195999149855</v>
      </c>
      <c r="H32" s="14">
        <f t="shared" si="5"/>
        <v>-7.055052551113297</v>
      </c>
    </row>
    <row r="33" spans="2:8" ht="13.5">
      <c r="B33" s="13">
        <v>8.5</v>
      </c>
      <c r="C33" s="14">
        <f t="shared" si="0"/>
        <v>216.6683491715926</v>
      </c>
      <c r="D33" s="14">
        <f t="shared" si="1"/>
        <v>-78.97879052580083</v>
      </c>
      <c r="E33" s="14">
        <f t="shared" si="2"/>
        <v>18.946596944591903</v>
      </c>
      <c r="F33" s="14">
        <f t="shared" si="3"/>
        <v>-44.64359374224853</v>
      </c>
      <c r="G33" s="14">
        <f t="shared" si="4"/>
        <v>-1.2631064629727935</v>
      </c>
      <c r="H33" s="14">
        <f t="shared" si="5"/>
        <v>-6.823760417183431</v>
      </c>
    </row>
    <row r="34" spans="2:8" ht="13.5">
      <c r="B34" s="13">
        <v>9</v>
      </c>
      <c r="C34" s="14">
        <f t="shared" si="0"/>
        <v>225.98549912818416</v>
      </c>
      <c r="D34" s="14">
        <f t="shared" si="1"/>
        <v>-102.14415845914391</v>
      </c>
      <c r="E34" s="14">
        <f t="shared" si="2"/>
        <v>18.325453614152465</v>
      </c>
      <c r="F34" s="14">
        <f t="shared" si="3"/>
        <v>-47.99923588002565</v>
      </c>
      <c r="G34" s="14">
        <f t="shared" si="4"/>
        <v>-1.2216969076101643</v>
      </c>
      <c r="H34" s="14">
        <f t="shared" si="5"/>
        <v>-6.600050941331623</v>
      </c>
    </row>
    <row r="35" spans="2:8" ht="13.5">
      <c r="B35" s="13">
        <v>9.5</v>
      </c>
      <c r="C35" s="14">
        <f t="shared" si="0"/>
        <v>234.99719657680467</v>
      </c>
      <c r="D35" s="14">
        <f t="shared" si="1"/>
        <v>-126.95969191243603</v>
      </c>
      <c r="E35" s="14">
        <f t="shared" si="2"/>
        <v>17.724673784244434</v>
      </c>
      <c r="F35" s="14">
        <f t="shared" si="3"/>
        <v>-51.24486698313952</v>
      </c>
      <c r="G35" s="14">
        <f t="shared" si="4"/>
        <v>-1.1816449189496288</v>
      </c>
      <c r="H35" s="14">
        <f t="shared" si="5"/>
        <v>-6.383675534457366</v>
      </c>
    </row>
    <row r="36" spans="2:8" ht="13.5">
      <c r="B36" s="13">
        <v>10</v>
      </c>
      <c r="C36" s="14">
        <f t="shared" si="0"/>
        <v>243.7134554417831</v>
      </c>
      <c r="D36" s="14">
        <f t="shared" si="1"/>
        <v>-153.3712920250823</v>
      </c>
      <c r="E36" s="14">
        <f t="shared" si="2"/>
        <v>17.143589859912538</v>
      </c>
      <c r="F36" s="14">
        <f t="shared" si="3"/>
        <v>-54.384093642296435</v>
      </c>
      <c r="G36" s="14">
        <f t="shared" si="4"/>
        <v>-1.1429059906608359</v>
      </c>
      <c r="H36" s="14">
        <f t="shared" si="5"/>
        <v>-6.174393757180238</v>
      </c>
    </row>
    <row r="37" spans="2:8" ht="13.5">
      <c r="B37" s="13">
        <v>10.5</v>
      </c>
      <c r="C37" s="14">
        <f t="shared" si="0"/>
        <v>252.1439613519592</v>
      </c>
      <c r="D37" s="14">
        <f t="shared" si="1"/>
        <v>-181.3266335080989</v>
      </c>
      <c r="E37" s="14">
        <f t="shared" si="2"/>
        <v>16.581556132567464</v>
      </c>
      <c r="F37" s="14">
        <f t="shared" si="3"/>
        <v>-57.42040421009534</v>
      </c>
      <c r="G37" s="14">
        <f t="shared" si="4"/>
        <v>-1.1054370755044975</v>
      </c>
      <c r="H37" s="14">
        <f t="shared" si="5"/>
        <v>-5.971973052660311</v>
      </c>
    </row>
    <row r="38" spans="2:8" ht="13.5">
      <c r="B38" s="13">
        <v>11</v>
      </c>
      <c r="C38" s="14">
        <f t="shared" si="0"/>
        <v>260.29808240349024</v>
      </c>
      <c r="D38" s="14">
        <f t="shared" si="1"/>
        <v>-210.7751064995175</v>
      </c>
      <c r="E38" s="14">
        <f t="shared" si="2"/>
        <v>16.037948062465393</v>
      </c>
      <c r="F38" s="14">
        <f t="shared" si="3"/>
        <v>-60.35717267733409</v>
      </c>
      <c r="G38" s="14">
        <f t="shared" si="4"/>
        <v>-1.0691965374976928</v>
      </c>
      <c r="H38" s="14">
        <f t="shared" si="5"/>
        <v>-5.776188488177727</v>
      </c>
    </row>
    <row r="39" spans="2:8" ht="13.5">
      <c r="B39" s="13">
        <v>11.5</v>
      </c>
      <c r="C39" s="14">
        <f t="shared" si="0"/>
        <v>268.1848795698104</v>
      </c>
      <c r="D39" s="14">
        <f t="shared" si="1"/>
        <v>-241.66776032599932</v>
      </c>
      <c r="E39" s="14">
        <f t="shared" si="2"/>
        <v>15.512161584710718</v>
      </c>
      <c r="F39" s="14">
        <f t="shared" si="3"/>
        <v>-63.1976624222353</v>
      </c>
      <c r="G39" s="14">
        <f t="shared" si="4"/>
        <v>-1.034144105647381</v>
      </c>
      <c r="H39" s="14">
        <f t="shared" si="5"/>
        <v>-5.586822505184314</v>
      </c>
    </row>
    <row r="40" spans="2:8" ht="13.5">
      <c r="B40" s="13">
        <v>12</v>
      </c>
      <c r="C40" s="14">
        <f t="shared" si="0"/>
        <v>275.81311677031107</v>
      </c>
      <c r="D40" s="14">
        <f t="shared" si="1"/>
        <v>-273.9572491081624</v>
      </c>
      <c r="E40" s="14">
        <f t="shared" si="2"/>
        <v>15.003612438010673</v>
      </c>
      <c r="F40" s="14">
        <f t="shared" si="3"/>
        <v>-65.94502983675775</v>
      </c>
      <c r="G40" s="14">
        <f t="shared" si="4"/>
        <v>-1.0002408292007114</v>
      </c>
      <c r="H40" s="14">
        <f t="shared" si="5"/>
        <v>-5.403664677549483</v>
      </c>
    </row>
    <row r="41" spans="2:8" ht="13.5">
      <c r="B41" s="13">
        <v>12.5</v>
      </c>
      <c r="C41" s="14">
        <f t="shared" si="0"/>
        <v>283.19127060893106</v>
      </c>
      <c r="D41" s="14">
        <f t="shared" si="1"/>
        <v>-307.5977791491764</v>
      </c>
      <c r="E41" s="14">
        <f t="shared" si="2"/>
        <v>14.511735515436005</v>
      </c>
      <c r="F41" s="14">
        <f t="shared" si="3"/>
        <v>-68.6023278340235</v>
      </c>
      <c r="G41" s="14">
        <f t="shared" si="4"/>
        <v>-0.9674490343624003</v>
      </c>
      <c r="H41" s="14">
        <f t="shared" si="5"/>
        <v>-5.2265114777317665</v>
      </c>
    </row>
    <row r="42" spans="2:8" ht="13.5">
      <c r="B42" s="13">
        <v>13</v>
      </c>
      <c r="C42" s="14">
        <f t="shared" si="0"/>
        <v>290.3275397934775</v>
      </c>
      <c r="D42" s="14">
        <f t="shared" si="1"/>
        <v>-342.5450580481661</v>
      </c>
      <c r="E42" s="14">
        <f t="shared" si="2"/>
        <v>14.035984236466245</v>
      </c>
      <c r="F42" s="14">
        <f t="shared" si="3"/>
        <v>-71.17250924075752</v>
      </c>
      <c r="G42" s="14">
        <f t="shared" si="4"/>
        <v>-0.935732282431083</v>
      </c>
      <c r="H42" s="14">
        <f t="shared" si="5"/>
        <v>-5.055166050616165</v>
      </c>
    </row>
    <row r="43" spans="2:8" ht="13.5">
      <c r="B43" s="13">
        <v>13.5</v>
      </c>
      <c r="C43" s="14">
        <f t="shared" si="0"/>
        <v>297.2298542461444</v>
      </c>
      <c r="D43" s="14">
        <f t="shared" si="1"/>
        <v>-378.7562454818767</v>
      </c>
      <c r="E43" s="14">
        <f t="shared" si="2"/>
        <v>13.575829939621787</v>
      </c>
      <c r="F43" s="14">
        <f t="shared" si="3"/>
        <v>-73.65843007851015</v>
      </c>
      <c r="G43" s="14">
        <f t="shared" si="4"/>
        <v>-0.905055329308119</v>
      </c>
      <c r="H43" s="14">
        <f t="shared" si="5"/>
        <v>-4.8894379947659905</v>
      </c>
    </row>
    <row r="44" spans="2:8" ht="13.5">
      <c r="B44" s="13">
        <v>14</v>
      </c>
      <c r="C44" s="14">
        <f t="shared" si="0"/>
        <v>303.90588391535346</v>
      </c>
      <c r="D44" s="14">
        <f t="shared" si="1"/>
        <v>-416.1899055999056</v>
      </c>
      <c r="E44" s="14">
        <f t="shared" si="2"/>
        <v>13.13076129500785</v>
      </c>
      <c r="F44" s="14">
        <f t="shared" si="3"/>
        <v>-76.0628527373082</v>
      </c>
      <c r="G44" s="14">
        <f t="shared" si="4"/>
        <v>-0.8753840863338566</v>
      </c>
      <c r="H44" s="14">
        <f t="shared" si="5"/>
        <v>-4.729143150846119</v>
      </c>
    </row>
    <row r="45" spans="2:8" ht="13.5">
      <c r="B45" s="13">
        <v>14.5</v>
      </c>
      <c r="C45" s="14">
        <f t="shared" si="0"/>
        <v>310.363047298708</v>
      </c>
      <c r="D45" s="14">
        <f t="shared" si="1"/>
        <v>-454.80596098060687</v>
      </c>
      <c r="E45" s="14">
        <f t="shared" si="2"/>
        <v>12.700283736117546</v>
      </c>
      <c r="F45" s="14">
        <f t="shared" si="3"/>
        <v>-78.38844904526145</v>
      </c>
      <c r="G45" s="14">
        <f t="shared" si="4"/>
        <v>-0.8466855824078363</v>
      </c>
      <c r="H45" s="14">
        <f t="shared" si="5"/>
        <v>-4.57410339698257</v>
      </c>
    </row>
    <row r="46" spans="2:8" ht="13.5">
      <c r="B46" s="13">
        <v>15</v>
      </c>
      <c r="C46" s="14">
        <f t="shared" si="0"/>
        <v>316.60851968653134</v>
      </c>
      <c r="D46" s="14">
        <f t="shared" si="1"/>
        <v>-494.565648096499</v>
      </c>
      <c r="E46" s="14">
        <f t="shared" si="2"/>
        <v>12.283918910262656</v>
      </c>
      <c r="F46" s="14">
        <f t="shared" si="3"/>
        <v>-80.63780323753532</v>
      </c>
      <c r="G46" s="14">
        <f t="shared" si="4"/>
        <v>-0.8189279273508436</v>
      </c>
      <c r="H46" s="14">
        <f t="shared" si="5"/>
        <v>-4.424146450830978</v>
      </c>
    </row>
    <row r="47" spans="2:8" ht="13.5">
      <c r="B47" s="13">
        <v>15.5</v>
      </c>
      <c r="C47" s="14">
        <f t="shared" si="0"/>
        <v>322.6492411351499</v>
      </c>
      <c r="D47" s="14">
        <f t="shared" si="1"/>
        <v>-535.4314742396891</v>
      </c>
      <c r="E47" s="14">
        <f t="shared" si="2"/>
        <v>11.881204147021414</v>
      </c>
      <c r="F47" s="14">
        <f t="shared" si="3"/>
        <v>-82.81341482798933</v>
      </c>
      <c r="G47" s="14">
        <f t="shared" si="4"/>
        <v>-0.7920802764680942</v>
      </c>
      <c r="H47" s="14">
        <f t="shared" si="5"/>
        <v>-4.279105678134044</v>
      </c>
    </row>
    <row r="48" spans="2:8" ht="13.5">
      <c r="B48" s="13">
        <v>16</v>
      </c>
      <c r="C48" s="14">
        <f t="shared" si="0"/>
        <v>328.49192417878083</v>
      </c>
      <c r="D48" s="14">
        <f t="shared" si="1"/>
        <v>-577.3671758594533</v>
      </c>
      <c r="E48" s="14">
        <f t="shared" si="2"/>
        <v>11.491691944112691</v>
      </c>
      <c r="F48" s="14">
        <f t="shared" si="3"/>
        <v>-84.9177013866717</v>
      </c>
      <c r="G48" s="14">
        <f t="shared" si="4"/>
        <v>-0.7661127962741794</v>
      </c>
      <c r="H48" s="14">
        <f t="shared" si="5"/>
        <v>-4.138819907555221</v>
      </c>
    </row>
    <row r="49" spans="2:8" ht="13.5">
      <c r="B49" s="13">
        <v>16.5</v>
      </c>
      <c r="C49" s="14">
        <f t="shared" si="0"/>
        <v>334.1430612885938</v>
      </c>
      <c r="D49" s="14">
        <f t="shared" si="1"/>
        <v>-620.3376782656715</v>
      </c>
      <c r="E49" s="14">
        <f t="shared" si="2"/>
        <v>11.11494947012516</v>
      </c>
      <c r="F49" s="14">
        <f t="shared" si="3"/>
        <v>-86.95300122625716</v>
      </c>
      <c r="G49" s="14">
        <f t="shared" si="4"/>
        <v>-0.7409966313416773</v>
      </c>
      <c r="H49" s="14">
        <f t="shared" si="5"/>
        <v>-4.003133251582857</v>
      </c>
    </row>
    <row r="50" spans="2:8" ht="13.5">
      <c r="B50" s="13">
        <v>17</v>
      </c>
      <c r="C50" s="14">
        <f t="shared" si="0"/>
        <v>339.60893208723627</v>
      </c>
      <c r="D50" s="14">
        <f t="shared" si="1"/>
        <v>-664.309056653339</v>
      </c>
      <c r="E50" s="14">
        <f t="shared" si="2"/>
        <v>10.750558083548995</v>
      </c>
      <c r="F50" s="14">
        <f t="shared" si="3"/>
        <v>-88.92157600041264</v>
      </c>
      <c r="G50" s="14">
        <f t="shared" si="4"/>
        <v>-0.7167038722365996</v>
      </c>
      <c r="H50" s="14">
        <f t="shared" si="5"/>
        <v>-3.871894933305824</v>
      </c>
    </row>
    <row r="51" spans="2:8" ht="13.5">
      <c r="B51" s="13">
        <v>17.5</v>
      </c>
      <c r="C51" s="14">
        <f t="shared" si="0"/>
        <v>344.8956103268377</v>
      </c>
      <c r="D51" s="14">
        <f t="shared" si="1"/>
        <v>-709.2484984048501</v>
      </c>
      <c r="E51" s="14">
        <f t="shared" si="2"/>
        <v>10.398112867575565</v>
      </c>
      <c r="F51" s="14">
        <f t="shared" si="3"/>
        <v>-90.82561321697858</v>
      </c>
      <c r="G51" s="14">
        <f t="shared" si="4"/>
        <v>-0.6932075245050375</v>
      </c>
      <c r="H51" s="14">
        <f t="shared" si="5"/>
        <v>-3.744959118868095</v>
      </c>
    </row>
    <row r="52" spans="2:8" ht="13.5">
      <c r="B52" s="13">
        <v>18</v>
      </c>
      <c r="C52" s="14">
        <f t="shared" si="0"/>
        <v>350.008970638248</v>
      </c>
      <c r="D52" s="14">
        <f t="shared" si="1"/>
        <v>-755.1242666281578</v>
      </c>
      <c r="E52" s="14">
        <f t="shared" si="2"/>
        <v>10.057222180148207</v>
      </c>
      <c r="F52" s="14">
        <f t="shared" si="3"/>
        <v>-92.66722866875807</v>
      </c>
      <c r="G52" s="14">
        <f t="shared" si="4"/>
        <v>-0.6704814786765471</v>
      </c>
      <c r="H52" s="14">
        <f t="shared" si="5"/>
        <v>-3.622184755416128</v>
      </c>
    </row>
    <row r="53" spans="2:8" ht="13.5">
      <c r="B53" s="13">
        <v>18.5</v>
      </c>
      <c r="C53" s="14">
        <f t="shared" si="0"/>
        <v>354.9546950590099</v>
      </c>
      <c r="D53" s="14">
        <f>-$C$4*$C$13*B53+$C$13*($C$13*$C$4+$C$8)*(1-EXP(-B53/$C$13))</f>
        <v>-801.9056648902938</v>
      </c>
      <c r="E53" s="14">
        <f>$C$7*EXP(-B53/$C$13)</f>
        <v>9.727507218764085</v>
      </c>
      <c r="F53" s="14">
        <f>-$C$4*$C$13+($C$8+$C$4*$C$13)*EXP(-B53/$C$13)</f>
        <v>-94.44846878461567</v>
      </c>
      <c r="G53" s="14">
        <f>-$C$7/$C$13*EXP(-B53/$C$13)</f>
        <v>-0.648500481250939</v>
      </c>
      <c r="H53" s="14">
        <f>-($C$4*$C$13+$C$8)/$C$13*EXP(-B53/$C$13)</f>
        <v>-3.503435414358955</v>
      </c>
    </row>
    <row r="54" spans="2:8" ht="13.5">
      <c r="B54" s="13">
        <v>19</v>
      </c>
      <c r="C54" s="14">
        <f t="shared" si="0"/>
        <v>359.73827934731776</v>
      </c>
      <c r="D54" s="14">
        <f>-$C$4*$C$13*B54+$C$13*($C$13*$C$4+$C$8)*(1-EXP(-B54/$C$13))</f>
        <v>-849.5630031070655</v>
      </c>
      <c r="E54" s="14">
        <f>$C$7*EXP(-B54/$C$13)</f>
        <v>9.408601599543562</v>
      </c>
      <c r="F54" s="14">
        <f>-$C$4*$C$13+($C$8+$C$4*$C$13)*EXP(-B54/$C$13)</f>
        <v>-96.17131290349755</v>
      </c>
      <c r="G54" s="14">
        <f>-$C$7/$C$13*EXP(-B54/$C$13)</f>
        <v>-0.6272401066362374</v>
      </c>
      <c r="H54" s="14">
        <f>-($C$4*$C$13+$C$8)/$C$13*EXP(-B54/$C$13)</f>
        <v>-3.3885791397668292</v>
      </c>
    </row>
    <row r="55" spans="2:8" ht="13.5">
      <c r="B55" s="13">
        <v>19.5</v>
      </c>
      <c r="C55" s="14">
        <f t="shared" si="0"/>
        <v>364.3650390889819</v>
      </c>
      <c r="D55" s="14">
        <f>-$C$4*$C$13*B55+$C$13*($C$13*$C$4+$C$8)*(1-EXP(-B55/$C$13))</f>
        <v>-898.0675645510157</v>
      </c>
      <c r="E55" s="14">
        <f>$C$7*EXP(-B55/$C$13)</f>
        <v>9.100150950099286</v>
      </c>
      <c r="F55" s="14">
        <f>-$C$4*$C$13+($C$8+$C$4*$C$13)*EXP(-B55/$C$13)</f>
        <v>-97.83767547390086</v>
      </c>
      <c r="G55" s="14">
        <f>-$C$7/$C$13*EXP(-B55/$C$13)</f>
        <v>-0.606676730006619</v>
      </c>
      <c r="H55" s="14">
        <f>-($C$4*$C$13+$C$8)/$C$13*EXP(-B55/$C$13)</f>
        <v>-3.2774883017399423</v>
      </c>
    </row>
    <row r="56" spans="2:8" ht="13.5">
      <c r="B56" s="13">
        <v>20</v>
      </c>
      <c r="C56" s="14">
        <f t="shared" si="0"/>
        <v>368.8401156041814</v>
      </c>
      <c r="D56" s="14">
        <f>-$C$4*$C$13*B56+$C$13*($C$13*$C$4+$C$8)*(1-EXP(-B56/$C$13))</f>
        <v>-947.3915739409961</v>
      </c>
      <c r="E56" s="14">
        <f>$C$7*EXP(-B56/$C$13)</f>
        <v>8.801812515752653</v>
      </c>
      <c r="F56" s="14">
        <f>-$C$4*$C$13+($C$8+$C$4*$C$13)*EXP(-B56/$C$13)</f>
        <v>-99.44940818123551</v>
      </c>
      <c r="G56" s="14">
        <f>-$C$7/$C$13*EXP(-B56/$C$13)</f>
        <v>-0.5867875010501769</v>
      </c>
      <c r="H56" s="14">
        <f>-($C$4*$C$13+$C$8)/$C$13*EXP(-B56/$C$13)</f>
        <v>-3.170039454584299</v>
      </c>
    </row>
    <row r="57" ht="13.5">
      <c r="D57" s="2"/>
    </row>
    <row r="58" ht="13.5">
      <c r="D58" s="2"/>
    </row>
    <row r="59" ht="13.5">
      <c r="D59" s="2"/>
    </row>
    <row r="60" ht="13.5">
      <c r="D60" s="2"/>
    </row>
    <row r="61" ht="13.5">
      <c r="D61" s="2"/>
    </row>
    <row r="62" ht="13.5">
      <c r="D62" s="2"/>
    </row>
    <row r="63" ht="13.5">
      <c r="D63" s="2"/>
    </row>
    <row r="64" ht="13.5">
      <c r="D64" s="2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64"/>
  <sheetViews>
    <sheetView tabSelected="1" workbookViewId="0" topLeftCell="A1">
      <selection activeCell="E11" sqref="E11"/>
    </sheetView>
  </sheetViews>
  <sheetFormatPr defaultColWidth="8.796875" defaultRowHeight="15"/>
  <cols>
    <col min="1" max="1" width="8.8984375" style="2" customWidth="1"/>
    <col min="2" max="2" width="12.19921875" style="2" customWidth="1"/>
    <col min="3" max="3" width="8.8984375" style="2" customWidth="1"/>
    <col min="4" max="4" width="8.69921875" style="3" customWidth="1"/>
    <col min="5" max="5" width="8.59765625" style="2" customWidth="1"/>
    <col min="6" max="6" width="10.69921875" style="2" customWidth="1"/>
    <col min="7" max="7" width="9.69921875" style="2" customWidth="1"/>
    <col min="8" max="8" width="11.09765625" style="2" customWidth="1"/>
    <col min="9" max="9" width="11.5" style="2" bestFit="1" customWidth="1"/>
    <col min="10" max="10" width="13.69921875" style="2" customWidth="1"/>
    <col min="11" max="16384" width="11" style="2" customWidth="1"/>
  </cols>
  <sheetData>
    <row r="2" ht="18.75">
      <c r="B2" s="1" t="s">
        <v>34</v>
      </c>
    </row>
    <row r="4" spans="2:4" ht="14.25" thickBot="1">
      <c r="B4" s="4" t="s">
        <v>22</v>
      </c>
      <c r="C4" s="5">
        <f>9.8*C14</f>
        <v>9.8</v>
      </c>
      <c r="D4" s="2" t="s">
        <v>7</v>
      </c>
    </row>
    <row r="5" spans="2:6" ht="14.25" thickBot="1">
      <c r="B5" s="4" t="s">
        <v>13</v>
      </c>
      <c r="C5" s="6">
        <v>200</v>
      </c>
      <c r="D5" s="2" t="s">
        <v>23</v>
      </c>
      <c r="E5" s="7">
        <f>C5*1000/3600</f>
        <v>55.55555555555556</v>
      </c>
      <c r="F5" s="2" t="s">
        <v>10</v>
      </c>
    </row>
    <row r="6" spans="2:6" ht="14.25" thickBot="1">
      <c r="B6" s="4" t="s">
        <v>14</v>
      </c>
      <c r="C6" s="6">
        <v>45</v>
      </c>
      <c r="D6" s="2" t="s">
        <v>5</v>
      </c>
      <c r="E6" s="8">
        <f>RADIANS(C6)</f>
        <v>0.7853981633974483</v>
      </c>
      <c r="F6" s="2" t="s">
        <v>24</v>
      </c>
    </row>
    <row r="7" spans="2:4" ht="13.5">
      <c r="B7" s="4" t="s">
        <v>25</v>
      </c>
      <c r="C7" s="9">
        <f>$E$5*COS($E$6)</f>
        <v>39.28371006591931</v>
      </c>
      <c r="D7" s="2" t="s">
        <v>26</v>
      </c>
    </row>
    <row r="8" spans="2:4" ht="14.25" thickBot="1">
      <c r="B8" s="4" t="s">
        <v>27</v>
      </c>
      <c r="C8" s="10">
        <f>$E$5*SIN($E$6)</f>
        <v>39.2837100659193</v>
      </c>
      <c r="D8" s="2" t="s">
        <v>26</v>
      </c>
    </row>
    <row r="9" spans="2:4" ht="14.25" thickBot="1">
      <c r="B9" s="4" t="s">
        <v>0</v>
      </c>
      <c r="C9" s="6">
        <v>0.01</v>
      </c>
      <c r="D9" s="2"/>
    </row>
    <row r="10" spans="2:4" ht="14.25" thickBot="1">
      <c r="B10" s="4" t="s">
        <v>2</v>
      </c>
      <c r="C10" s="6">
        <v>0.072</v>
      </c>
      <c r="D10" s="2" t="s">
        <v>8</v>
      </c>
    </row>
    <row r="11" spans="2:4" ht="14.25" thickBot="1">
      <c r="B11" s="4" t="s">
        <v>3</v>
      </c>
      <c r="C11" s="6">
        <v>0.15</v>
      </c>
      <c r="D11" s="2" t="s">
        <v>9</v>
      </c>
    </row>
    <row r="12" spans="2:4" ht="13.5">
      <c r="B12" s="4" t="s">
        <v>1</v>
      </c>
      <c r="C12" s="11">
        <f>C4*C13</f>
        <v>147</v>
      </c>
      <c r="D12" s="2" t="s">
        <v>10</v>
      </c>
    </row>
    <row r="13" spans="2:4" ht="14.25" thickBot="1">
      <c r="B13" s="4" t="s">
        <v>4</v>
      </c>
      <c r="C13" s="11">
        <f>C11/C9</f>
        <v>15</v>
      </c>
      <c r="D13" s="2" t="s">
        <v>11</v>
      </c>
    </row>
    <row r="14" spans="2:4" ht="14.25" thickBot="1">
      <c r="B14" s="4" t="s">
        <v>6</v>
      </c>
      <c r="C14" s="19">
        <v>1</v>
      </c>
      <c r="D14" s="2"/>
    </row>
    <row r="15" ht="13.5">
      <c r="D15" s="2"/>
    </row>
    <row r="16" ht="13.5">
      <c r="B16" s="12" t="s">
        <v>15</v>
      </c>
    </row>
    <row r="17" ht="13.5">
      <c r="B17" s="15">
        <v>10</v>
      </c>
    </row>
    <row r="18" ht="13.5">
      <c r="B18" s="2" t="s">
        <v>30</v>
      </c>
    </row>
    <row r="19" spans="2:4" ht="13.5">
      <c r="B19" s="12" t="s">
        <v>28</v>
      </c>
      <c r="C19" s="12" t="s">
        <v>32</v>
      </c>
      <c r="D19" s="18" t="s">
        <v>33</v>
      </c>
    </row>
    <row r="20" spans="2:4" ht="13.5">
      <c r="B20" s="14">
        <f>$C$7*$C$13*(1-EXP(-B17/$C$13))</f>
        <v>286.72171228445075</v>
      </c>
      <c r="C20" s="14">
        <f>-$C$4*$C$13*B17+$C$13*($C$13*$C$4+$C$8)*(1-EXP(-B17/$C$13))</f>
        <v>-110.3630351824147</v>
      </c>
      <c r="D20" s="15"/>
    </row>
    <row r="21" spans="2:4" ht="13.5">
      <c r="B21" s="15">
        <f>$C$7*B17</f>
        <v>392.8371006591931</v>
      </c>
      <c r="C21" s="15"/>
      <c r="D21" s="15">
        <f>$C$8*B17-0.5*$C$4*B17^2</f>
        <v>-97.16289934080703</v>
      </c>
    </row>
    <row r="23" spans="2:4" ht="17.25">
      <c r="B23" s="17" t="s">
        <v>29</v>
      </c>
      <c r="C23" s="16" t="s">
        <v>31</v>
      </c>
      <c r="D23" s="2"/>
    </row>
    <row r="24" spans="4:6" ht="13.5">
      <c r="D24" s="20"/>
      <c r="E24" s="20"/>
      <c r="F24" s="20"/>
    </row>
    <row r="25" spans="4:5" ht="13.5">
      <c r="D25" s="21"/>
      <c r="E25" s="21"/>
    </row>
    <row r="28" ht="13.5">
      <c r="E28" s="3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1" ht="13.5">
      <c r="D41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2"/>
    </row>
    <row r="55" ht="13.5">
      <c r="D55" s="2"/>
    </row>
    <row r="56" ht="13.5">
      <c r="D56" s="2"/>
    </row>
    <row r="57" ht="13.5">
      <c r="D57" s="2"/>
    </row>
    <row r="58" ht="13.5">
      <c r="D58" s="2"/>
    </row>
    <row r="59" ht="13.5">
      <c r="D59" s="2"/>
    </row>
    <row r="60" ht="13.5">
      <c r="D60" s="2"/>
    </row>
    <row r="61" ht="13.5">
      <c r="D61" s="2"/>
    </row>
    <row r="62" ht="13.5">
      <c r="D62" s="2"/>
    </row>
    <row r="63" ht="13.5">
      <c r="D63" s="2"/>
    </row>
    <row r="64" ht="13.5">
      <c r="D64" s="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将史</dc:creator>
  <cp:keywords/>
  <dc:description/>
  <cp:lastModifiedBy>桐山</cp:lastModifiedBy>
  <cp:lastPrinted>2003-02-24T07:44:57Z</cp:lastPrinted>
  <dcterms:created xsi:type="dcterms:W3CDTF">2003-02-21T02:22:35Z</dcterms:created>
  <dcterms:modified xsi:type="dcterms:W3CDTF">2005-06-05T14:40:00Z</dcterms:modified>
  <cp:category/>
  <cp:version/>
  <cp:contentType/>
  <cp:contentStatus/>
</cp:coreProperties>
</file>